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啤酒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P16" i="1"/>
  <c r="Q14"/>
  <c r="O18"/>
  <c r="O17"/>
  <c r="O16"/>
  <c r="O14"/>
  <c r="C17"/>
  <c r="D17"/>
  <c r="P17"/>
  <c r="P18" s="1"/>
  <c r="P14"/>
  <c r="S17"/>
  <c r="R17"/>
  <c r="R16"/>
  <c r="R14"/>
  <c r="Q16"/>
  <c r="Q17"/>
  <c r="N16"/>
  <c r="N14"/>
  <c r="J16"/>
  <c r="H16"/>
  <c r="D16"/>
  <c r="F16"/>
  <c r="J14"/>
  <c r="I14"/>
  <c r="G14"/>
  <c r="H14" s="1"/>
  <c r="E14"/>
  <c r="F14" s="1"/>
  <c r="C14"/>
  <c r="D14" s="1"/>
  <c r="I15"/>
  <c r="J15" s="1"/>
  <c r="I16"/>
  <c r="G16"/>
  <c r="E16"/>
  <c r="G15"/>
  <c r="H15" s="1"/>
  <c r="C15"/>
  <c r="H20"/>
  <c r="I20"/>
  <c r="F20"/>
  <c r="G20"/>
  <c r="F19"/>
  <c r="D19"/>
  <c r="G21"/>
  <c r="D20"/>
  <c r="I24"/>
  <c r="H24"/>
  <c r="F24"/>
  <c r="D24"/>
  <c r="J19"/>
  <c r="H19"/>
  <c r="H18"/>
  <c r="D18"/>
  <c r="J12"/>
  <c r="H12"/>
  <c r="F12"/>
  <c r="D12"/>
  <c r="J18"/>
  <c r="F18"/>
  <c r="J13"/>
  <c r="H13"/>
  <c r="F13"/>
  <c r="D13"/>
  <c r="N17" l="1"/>
  <c r="E15"/>
</calcChain>
</file>

<file path=xl/comments1.xml><?xml version="1.0" encoding="utf-8"?>
<comments xmlns="http://schemas.openxmlformats.org/spreadsheetml/2006/main">
  <authors>
    <author>user</author>
  </authors>
  <commentList>
    <comment ref="B1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Franco 1 palette
N'accepte plus la commande ASAHI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Franco 1 palette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Franco I palette 
Offert 10+2
Prix aprs promo 
08/06/18 更新价格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prix après la promo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Prix=prix ht+ droit d'accis
Prix après 3% escompte
专做Asahi啤酒 2018年6月1日更新表格价格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Prix apres 15% remis (mais minimun 2 camions)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Prix compris droit d'accis
Prix après 2% escompte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12 B/Carton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promotion: 5Cts+1Cts
10Cts+3Cts</t>
        </r>
      </text>
    </comment>
  </commentList>
</comments>
</file>

<file path=xl/sharedStrings.xml><?xml version="1.0" encoding="utf-8"?>
<sst xmlns="http://schemas.openxmlformats.org/spreadsheetml/2006/main" count="55" uniqueCount="37">
  <si>
    <t>Désignation</t>
  </si>
  <si>
    <t>biere asahi bouteille 330*24</t>
  </si>
  <si>
    <t>biere asahi bouteille 500ml*20</t>
  </si>
  <si>
    <t>biere asahi canette 330ml *24</t>
  </si>
  <si>
    <t xml:space="preserve"> biere asahi canette 500ml*24 </t>
  </si>
  <si>
    <t>Bière Asahi</t>
  </si>
  <si>
    <t>consommation</t>
  </si>
  <si>
    <t xml:space="preserve">nombre carton/palette  (identique foodex et frère gourmands)) </t>
  </si>
  <si>
    <t>biere asahi bouteille 330ml*24</t>
  </si>
  <si>
    <t xml:space="preserve">Kioko </t>
  </si>
  <si>
    <t>Foodex</t>
  </si>
  <si>
    <t>Frère gourmonds</t>
  </si>
  <si>
    <t>JFC</t>
  </si>
  <si>
    <t>Fournisseur</t>
  </si>
  <si>
    <t>Marque de bière</t>
  </si>
  <si>
    <t>Tradelink</t>
  </si>
  <si>
    <t>Prix /Bouteille</t>
  </si>
  <si>
    <t>Prix /Carton</t>
  </si>
  <si>
    <t>Prix=prix ht+dreoit d'accis</t>
  </si>
  <si>
    <t>Bière Kirin</t>
  </si>
  <si>
    <t>Bière Hite</t>
  </si>
  <si>
    <t>Corea intertrade</t>
  </si>
  <si>
    <t>biere asahi canette 350ml *24</t>
  </si>
  <si>
    <t>5+1/10+2</t>
  </si>
  <si>
    <t>3% ESCOMPTE</t>
  </si>
  <si>
    <t>Kioko promo</t>
  </si>
  <si>
    <t xml:space="preserve">5+1/10+2 </t>
  </si>
  <si>
    <t>0,735 derniere facture</t>
  </si>
  <si>
    <t>Paris store</t>
  </si>
  <si>
    <t>Ecart</t>
  </si>
  <si>
    <t>2 Camions</t>
  </si>
  <si>
    <t>1 Camion</t>
  </si>
  <si>
    <t>1 Palette</t>
  </si>
  <si>
    <t xml:space="preserve">Prix </t>
  </si>
  <si>
    <t>JFC PROMO</t>
  </si>
  <si>
    <t>Paris store MOQ 14palettes</t>
  </si>
  <si>
    <t>FG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</si>
</sst>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0" xfId="0" applyFill="1" applyBorder="1"/>
    <xf numFmtId="0" fontId="8" fillId="0" borderId="10" xfId="0" applyFont="1" applyBorder="1" applyAlignment="1">
      <alignment wrapText="1"/>
    </xf>
    <xf numFmtId="0" fontId="3" fillId="3" borderId="10" xfId="0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4" fillId="6" borderId="17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right" vertical="center"/>
    </xf>
    <xf numFmtId="0" fontId="0" fillId="6" borderId="29" xfId="0" applyFill="1" applyBorder="1" applyAlignment="1">
      <alignment horizontal="right" vertical="center"/>
    </xf>
    <xf numFmtId="2" fontId="0" fillId="6" borderId="21" xfId="0" applyNumberForma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8" xfId="0" applyFont="1" applyFill="1" applyBorder="1"/>
    <xf numFmtId="0" fontId="4" fillId="6" borderId="24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right" vertical="center"/>
    </xf>
    <xf numFmtId="0" fontId="0" fillId="6" borderId="25" xfId="0" applyFill="1" applyBorder="1" applyAlignment="1">
      <alignment horizontal="right" vertical="center"/>
    </xf>
    <xf numFmtId="0" fontId="4" fillId="6" borderId="30" xfId="0" applyFont="1" applyFill="1" applyBorder="1" applyAlignment="1">
      <alignment horizontal="center" vertical="center"/>
    </xf>
    <xf numFmtId="0" fontId="0" fillId="6" borderId="26" xfId="0" applyFill="1" applyBorder="1"/>
    <xf numFmtId="164" fontId="0" fillId="6" borderId="26" xfId="0" applyNumberFormat="1" applyFill="1" applyBorder="1"/>
    <xf numFmtId="0" fontId="0" fillId="6" borderId="27" xfId="0" applyFill="1" applyBorder="1"/>
    <xf numFmtId="0" fontId="4" fillId="6" borderId="31" xfId="0" applyFont="1" applyFill="1" applyBorder="1"/>
    <xf numFmtId="0" fontId="4" fillId="6" borderId="32" xfId="0" applyFont="1" applyFill="1" applyBorder="1" applyAlignment="1">
      <alignment horizontal="center" vertical="center"/>
    </xf>
    <xf numFmtId="0" fontId="0" fillId="6" borderId="28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4" fillId="6" borderId="31" xfId="0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1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2" fontId="1" fillId="6" borderId="21" xfId="0" applyNumberFormat="1" applyFont="1" applyFill="1" applyBorder="1" applyAlignment="1">
      <alignment horizontal="right" vertical="center"/>
    </xf>
    <xf numFmtId="0" fontId="1" fillId="6" borderId="27" xfId="0" applyFont="1" applyFill="1" applyBorder="1"/>
    <xf numFmtId="2" fontId="1" fillId="6" borderId="26" xfId="0" applyNumberFormat="1" applyFont="1" applyFill="1" applyBorder="1"/>
    <xf numFmtId="164" fontId="11" fillId="6" borderId="26" xfId="0" applyNumberFormat="1" applyFont="1" applyFill="1" applyBorder="1"/>
    <xf numFmtId="2" fontId="11" fillId="6" borderId="26" xfId="0" applyNumberFormat="1" applyFont="1" applyFill="1" applyBorder="1"/>
    <xf numFmtId="2" fontId="0" fillId="6" borderId="27" xfId="0" applyNumberFormat="1" applyFill="1" applyBorder="1"/>
    <xf numFmtId="2" fontId="0" fillId="7" borderId="21" xfId="0" applyNumberFormat="1" applyFill="1" applyBorder="1" applyAlignment="1">
      <alignment horizontal="right" vertical="center"/>
    </xf>
    <xf numFmtId="164" fontId="0" fillId="6" borderId="21" xfId="0" applyNumberFormat="1" applyFill="1" applyBorder="1" applyAlignment="1">
      <alignment horizontal="right" vertical="center"/>
    </xf>
    <xf numFmtId="2" fontId="0" fillId="6" borderId="29" xfId="0" applyNumberFormat="1" applyFill="1" applyBorder="1" applyAlignment="1">
      <alignment horizontal="right" vertical="center"/>
    </xf>
    <xf numFmtId="164" fontId="1" fillId="6" borderId="21" xfId="0" applyNumberFormat="1" applyFont="1" applyFill="1" applyBorder="1" applyAlignment="1">
      <alignment horizontal="right" vertical="center"/>
    </xf>
    <xf numFmtId="0" fontId="0" fillId="6" borderId="25" xfId="0" applyFont="1" applyFill="1" applyBorder="1" applyAlignment="1">
      <alignment horizontal="right" vertical="center"/>
    </xf>
    <xf numFmtId="0" fontId="4" fillId="8" borderId="17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right" vertical="center"/>
    </xf>
    <xf numFmtId="0" fontId="0" fillId="8" borderId="21" xfId="0" applyFill="1" applyBorder="1" applyAlignment="1">
      <alignment horizontal="right" vertical="center"/>
    </xf>
    <xf numFmtId="2" fontId="0" fillId="6" borderId="25" xfId="0" applyNumberFormat="1" applyFill="1" applyBorder="1" applyAlignment="1">
      <alignment horizontal="right" vertical="center"/>
    </xf>
    <xf numFmtId="0" fontId="4" fillId="6" borderId="24" xfId="0" applyFont="1" applyFill="1" applyBorder="1"/>
    <xf numFmtId="2" fontId="0" fillId="6" borderId="1" xfId="0" applyNumberFormat="1" applyFill="1" applyBorder="1" applyAlignment="1">
      <alignment horizontal="right" vertical="center"/>
    </xf>
    <xf numFmtId="2" fontId="1" fillId="6" borderId="1" xfId="0" applyNumberFormat="1" applyFont="1" applyFill="1" applyBorder="1" applyAlignment="1">
      <alignment horizontal="right" vertical="center"/>
    </xf>
    <xf numFmtId="164" fontId="0" fillId="6" borderId="1" xfId="0" applyNumberFormat="1" applyFill="1" applyBorder="1" applyAlignment="1">
      <alignment horizontal="right" vertical="center"/>
    </xf>
    <xf numFmtId="164" fontId="1" fillId="6" borderId="1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" fillId="9" borderId="11" xfId="0" applyFont="1" applyFill="1" applyBorder="1"/>
    <xf numFmtId="0" fontId="2" fillId="0" borderId="36" xfId="0" applyFont="1" applyBorder="1"/>
    <xf numFmtId="0" fontId="2" fillId="0" borderId="10" xfId="0" applyFont="1" applyBorder="1" applyAlignment="1">
      <alignment horizontal="center"/>
    </xf>
    <xf numFmtId="0" fontId="2" fillId="0" borderId="37" xfId="0" applyFont="1" applyBorder="1"/>
    <xf numFmtId="0" fontId="2" fillId="9" borderId="10" xfId="0" applyFont="1" applyFill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26" xfId="0" applyBorder="1"/>
    <xf numFmtId="0" fontId="0" fillId="0" borderId="27" xfId="0" applyBorder="1"/>
    <xf numFmtId="0" fontId="0" fillId="9" borderId="10" xfId="0" applyFill="1" applyBorder="1"/>
    <xf numFmtId="0" fontId="0" fillId="0" borderId="10" xfId="0" applyBorder="1"/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9" borderId="12" xfId="0" applyFont="1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12" xfId="0" applyBorder="1"/>
    <xf numFmtId="0" fontId="0" fillId="0" borderId="1" xfId="0" applyBorder="1"/>
    <xf numFmtId="0" fontId="0" fillId="9" borderId="44" xfId="0" applyFill="1" applyBorder="1"/>
    <xf numFmtId="0" fontId="2" fillId="0" borderId="11" xfId="0" applyFont="1" applyBorder="1" applyAlignment="1">
      <alignment wrapText="1"/>
    </xf>
    <xf numFmtId="0" fontId="2" fillId="0" borderId="10" xfId="0" applyFont="1" applyBorder="1"/>
    <xf numFmtId="0" fontId="0" fillId="0" borderId="45" xfId="0" applyBorder="1"/>
    <xf numFmtId="0" fontId="0" fillId="0" borderId="46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topLeftCell="B4" workbookViewId="0">
      <selection activeCell="C17" sqref="C17"/>
    </sheetView>
  </sheetViews>
  <sheetFormatPr baseColWidth="10" defaultRowHeight="15"/>
  <cols>
    <col min="1" max="1" width="22.42578125" customWidth="1"/>
    <col min="2" max="2" width="15.85546875" customWidth="1"/>
    <col min="3" max="3" width="12.5703125" customWidth="1"/>
    <col min="4" max="4" width="13.85546875" customWidth="1"/>
    <col min="5" max="5" width="13" customWidth="1"/>
    <col min="6" max="6" width="11.28515625" customWidth="1"/>
    <col min="7" max="7" width="12.5703125" customWidth="1"/>
    <col min="8" max="8" width="10.42578125" customWidth="1"/>
    <col min="9" max="9" width="11.28515625" customWidth="1"/>
    <col min="10" max="10" width="11.42578125" customWidth="1"/>
    <col min="11" max="11" width="14.28515625" customWidth="1"/>
    <col min="12" max="12" width="21.85546875" customWidth="1"/>
    <col min="13" max="13" width="12.5703125" customWidth="1"/>
    <col min="14" max="14" width="17.28515625" hidden="1" customWidth="1"/>
    <col min="15" max="15" width="18.28515625" customWidth="1"/>
    <col min="16" max="16" width="17.28515625" customWidth="1"/>
    <col min="18" max="18" width="9.85546875" customWidth="1"/>
    <col min="19" max="19" width="11.7109375" customWidth="1"/>
    <col min="22" max="22" width="14.28515625" customWidth="1"/>
  </cols>
  <sheetData>
    <row r="1" spans="1:19" ht="15.75" thickBot="1">
      <c r="A1" s="13" t="s">
        <v>5</v>
      </c>
      <c r="B1" s="14"/>
      <c r="C1" s="15"/>
    </row>
    <row r="2" spans="1:19" ht="105">
      <c r="A2" s="2" t="s">
        <v>0</v>
      </c>
      <c r="B2" s="11" t="s">
        <v>6</v>
      </c>
      <c r="C2" s="3" t="s">
        <v>7</v>
      </c>
    </row>
    <row r="3" spans="1:19">
      <c r="A3" s="4"/>
      <c r="B3" s="1"/>
      <c r="C3" s="5"/>
    </row>
    <row r="4" spans="1:19">
      <c r="A4" s="10" t="s">
        <v>1</v>
      </c>
      <c r="B4" s="1">
        <v>500</v>
      </c>
      <c r="C4" s="5">
        <v>54</v>
      </c>
    </row>
    <row r="5" spans="1:19">
      <c r="A5" s="4" t="s">
        <v>2</v>
      </c>
      <c r="B5" s="1">
        <v>160</v>
      </c>
      <c r="C5" s="5">
        <v>45</v>
      </c>
    </row>
    <row r="6" spans="1:19">
      <c r="A6" s="4" t="s">
        <v>3</v>
      </c>
      <c r="B6" s="1">
        <v>100</v>
      </c>
      <c r="C6" s="5">
        <v>99</v>
      </c>
    </row>
    <row r="7" spans="1:19" ht="15.75" thickBot="1">
      <c r="A7" s="6" t="s">
        <v>4</v>
      </c>
      <c r="B7" s="7">
        <v>130</v>
      </c>
      <c r="C7" s="8">
        <v>63</v>
      </c>
    </row>
    <row r="9" spans="1:19" ht="15.75" thickBot="1"/>
    <row r="10" spans="1:19" ht="45.75" customHeight="1" thickBot="1">
      <c r="A10" s="18" t="s">
        <v>14</v>
      </c>
      <c r="B10" s="12" t="s">
        <v>13</v>
      </c>
      <c r="C10" s="88" t="s">
        <v>8</v>
      </c>
      <c r="D10" s="89"/>
      <c r="E10" s="88" t="s">
        <v>2</v>
      </c>
      <c r="F10" s="89"/>
      <c r="G10" s="88" t="s">
        <v>22</v>
      </c>
      <c r="H10" s="89"/>
      <c r="I10" s="88" t="s">
        <v>4</v>
      </c>
      <c r="J10" s="89"/>
      <c r="R10" s="9"/>
    </row>
    <row r="11" spans="1:19" ht="33" customHeight="1" thickBot="1">
      <c r="A11" s="16"/>
      <c r="B11" s="17" t="s">
        <v>18</v>
      </c>
      <c r="C11" s="19" t="s">
        <v>17</v>
      </c>
      <c r="D11" s="20" t="s">
        <v>16</v>
      </c>
      <c r="E11" s="19" t="s">
        <v>17</v>
      </c>
      <c r="F11" s="20" t="s">
        <v>16</v>
      </c>
      <c r="G11" s="19" t="s">
        <v>17</v>
      </c>
      <c r="H11" s="20" t="s">
        <v>16</v>
      </c>
      <c r="I11" s="19" t="s">
        <v>17</v>
      </c>
      <c r="J11" s="20" t="s">
        <v>16</v>
      </c>
      <c r="O11" s="106" t="s">
        <v>35</v>
      </c>
      <c r="P11" s="107" t="s">
        <v>34</v>
      </c>
    </row>
    <row r="12" spans="1:19" ht="24" customHeight="1" thickBot="1">
      <c r="A12" s="96" t="s">
        <v>5</v>
      </c>
      <c r="B12" s="58" t="s">
        <v>15</v>
      </c>
      <c r="C12" s="59">
        <v>19.68</v>
      </c>
      <c r="D12" s="60">
        <f t="shared" ref="D12:D20" si="0">C12/24</f>
        <v>0.82</v>
      </c>
      <c r="E12" s="60">
        <v>25.6</v>
      </c>
      <c r="F12" s="60">
        <f t="shared" ref="F12:F20" si="1">E12/20</f>
        <v>1.28</v>
      </c>
      <c r="G12" s="60">
        <v>21.6</v>
      </c>
      <c r="H12" s="60">
        <f t="shared" ref="H12:H19" si="2">G12/24</f>
        <v>0.9</v>
      </c>
      <c r="I12" s="60">
        <v>26.16</v>
      </c>
      <c r="J12" s="60">
        <f>I12/24</f>
        <v>1.0900000000000001</v>
      </c>
      <c r="O12" s="86">
        <v>16.22</v>
      </c>
      <c r="P12" s="105">
        <v>15.38</v>
      </c>
    </row>
    <row r="13" spans="1:19" ht="16.5" thickBot="1">
      <c r="A13" s="97"/>
      <c r="B13" s="21" t="s">
        <v>10</v>
      </c>
      <c r="C13" s="23">
        <v>28</v>
      </c>
      <c r="D13" s="24">
        <f t="shared" si="0"/>
        <v>1.1666666666666667</v>
      </c>
      <c r="E13" s="24">
        <v>32.6</v>
      </c>
      <c r="F13" s="24">
        <f t="shared" si="1"/>
        <v>1.6300000000000001</v>
      </c>
      <c r="G13" s="24">
        <v>22.4</v>
      </c>
      <c r="H13" s="24">
        <f t="shared" si="2"/>
        <v>0.93333333333333324</v>
      </c>
      <c r="I13" s="24">
        <v>27.5</v>
      </c>
      <c r="J13" s="24">
        <f>I13/24</f>
        <v>1.1458333333333333</v>
      </c>
      <c r="N13" s="76" t="s">
        <v>30</v>
      </c>
      <c r="O13" s="80" t="s">
        <v>32</v>
      </c>
      <c r="P13" s="99" t="s">
        <v>32</v>
      </c>
      <c r="Q13" s="79" t="s">
        <v>32</v>
      </c>
      <c r="R13" s="77" t="s">
        <v>31</v>
      </c>
      <c r="S13" s="78" t="s">
        <v>33</v>
      </c>
    </row>
    <row r="14" spans="1:19" ht="15.75">
      <c r="A14" s="97"/>
      <c r="B14" s="25" t="s">
        <v>9</v>
      </c>
      <c r="C14" s="23">
        <f>24*10/12</f>
        <v>20</v>
      </c>
      <c r="D14" s="54">
        <f>C14/24</f>
        <v>0.83333333333333337</v>
      </c>
      <c r="E14" s="54">
        <f>29.8*10/12</f>
        <v>24.833333333333332</v>
      </c>
      <c r="F14" s="54">
        <f>E14/20</f>
        <v>1.2416666666666667</v>
      </c>
      <c r="G14" s="22">
        <f>27.84*10/12</f>
        <v>23.2</v>
      </c>
      <c r="H14" s="54">
        <f>G14/24</f>
        <v>0.96666666666666667</v>
      </c>
      <c r="I14" s="22">
        <f>30.96*10/12</f>
        <v>25.8</v>
      </c>
      <c r="J14" s="24">
        <f>I14/24</f>
        <v>1.075</v>
      </c>
      <c r="K14" t="s">
        <v>23</v>
      </c>
      <c r="L14" t="s">
        <v>27</v>
      </c>
      <c r="M14" s="84" t="s">
        <v>36</v>
      </c>
      <c r="N14" s="73">
        <f>C16*63*28*2</f>
        <v>62445.599999999991</v>
      </c>
      <c r="O14" s="104">
        <f>P14</f>
        <v>1115.0999999999999</v>
      </c>
      <c r="P14" s="100">
        <f>Q14</f>
        <v>1115.0999999999999</v>
      </c>
      <c r="Q14" s="81">
        <f>C16*63</f>
        <v>1115.0999999999999</v>
      </c>
      <c r="R14" s="70">
        <f>C16*63*28</f>
        <v>31222.799999999996</v>
      </c>
      <c r="S14" s="67">
        <v>17.7</v>
      </c>
    </row>
    <row r="15" spans="1:19" ht="15.75" hidden="1">
      <c r="A15" s="97"/>
      <c r="B15" s="25" t="s">
        <v>25</v>
      </c>
      <c r="C15" s="23">
        <f>C14*10/12*0.98</f>
        <v>16.333333333333336</v>
      </c>
      <c r="D15" s="22"/>
      <c r="E15" s="24">
        <f>E14*10/12*0.98</f>
        <v>20.280555555555555</v>
      </c>
      <c r="F15" s="22"/>
      <c r="G15" s="22">
        <f>G14*10/12*0.98</f>
        <v>18.946666666666665</v>
      </c>
      <c r="H15" s="53">
        <f>G15/24</f>
        <v>0.78944444444444439</v>
      </c>
      <c r="I15" s="24">
        <f>I14*10/12*0.98</f>
        <v>21.07</v>
      </c>
      <c r="J15" s="53">
        <f>I15/24</f>
        <v>0.87791666666666668</v>
      </c>
      <c r="M15" s="85"/>
      <c r="N15" s="74"/>
      <c r="O15" s="104"/>
      <c r="P15" s="101"/>
      <c r="Q15" s="82"/>
      <c r="R15" s="71"/>
      <c r="S15" s="68"/>
    </row>
    <row r="16" spans="1:19" ht="16.5" thickBot="1">
      <c r="A16" s="97"/>
      <c r="B16" s="26" t="s">
        <v>11</v>
      </c>
      <c r="C16" s="55">
        <v>17.7</v>
      </c>
      <c r="D16" s="47">
        <f>(0.63*0.97+0.127)</f>
        <v>0.73809999999999998</v>
      </c>
      <c r="E16" s="24">
        <f>F16*20</f>
        <v>24.036000000000001</v>
      </c>
      <c r="F16" s="47">
        <f>(1.04*0.97+0.193)</f>
        <v>1.2018</v>
      </c>
      <c r="G16" s="54">
        <f>H16*24</f>
        <v>19.408799999999999</v>
      </c>
      <c r="H16" s="56">
        <f>(0.7*0.97+0.1297)</f>
        <v>0.80869999999999997</v>
      </c>
      <c r="I16" s="24">
        <f>J16*24</f>
        <v>24.412800000000004</v>
      </c>
      <c r="J16" s="47">
        <f>(0.85*0.97+0.1927)</f>
        <v>1.0172000000000001</v>
      </c>
      <c r="K16" t="s">
        <v>24</v>
      </c>
      <c r="M16" s="108"/>
      <c r="N16" s="74">
        <f>C17*63*28*2</f>
        <v>57238.271999999997</v>
      </c>
      <c r="O16" s="104">
        <f>O12*63</f>
        <v>1021.8599999999999</v>
      </c>
      <c r="P16" s="101">
        <f>P12*63*0.98</f>
        <v>949.56119999999999</v>
      </c>
      <c r="Q16" s="82">
        <f>C17*63</f>
        <v>1022.112</v>
      </c>
      <c r="R16" s="71">
        <f>C17*63*28</f>
        <v>28619.135999999999</v>
      </c>
      <c r="S16" s="68">
        <v>13.16</v>
      </c>
    </row>
    <row r="17" spans="1:19" ht="16.5" thickBot="1">
      <c r="A17" s="97"/>
      <c r="B17" s="62" t="s">
        <v>28</v>
      </c>
      <c r="C17" s="63">
        <f>D17*24</f>
        <v>16.224</v>
      </c>
      <c r="D17" s="66">
        <f>0.548+0.128</f>
        <v>0.67600000000000005</v>
      </c>
      <c r="E17" s="63"/>
      <c r="F17" s="64"/>
      <c r="G17" s="65"/>
      <c r="H17" s="66"/>
      <c r="I17" s="63"/>
      <c r="J17" s="64"/>
      <c r="M17" s="87" t="s">
        <v>29</v>
      </c>
      <c r="N17" s="75">
        <f>N14-N16</f>
        <v>5207.3279999999941</v>
      </c>
      <c r="O17" s="109">
        <f>O14-O16</f>
        <v>93.240000000000009</v>
      </c>
      <c r="P17" s="102">
        <f>P14-P16</f>
        <v>165.53879999999992</v>
      </c>
      <c r="Q17" s="83">
        <f>Q14-Q16</f>
        <v>92.987999999999943</v>
      </c>
      <c r="R17" s="72">
        <f>R14-R16</f>
        <v>2603.663999999997</v>
      </c>
      <c r="S17" s="69">
        <f>S14-S16</f>
        <v>4.5399999999999991</v>
      </c>
    </row>
    <row r="18" spans="1:19" ht="16.5" thickBot="1">
      <c r="A18" s="98"/>
      <c r="B18" s="27" t="s">
        <v>12</v>
      </c>
      <c r="C18" s="28">
        <v>19.68</v>
      </c>
      <c r="D18" s="29">
        <f t="shared" si="0"/>
        <v>0.82</v>
      </c>
      <c r="E18" s="29">
        <v>25.4</v>
      </c>
      <c r="F18" s="29">
        <f t="shared" si="1"/>
        <v>1.27</v>
      </c>
      <c r="G18" s="29">
        <v>20.399999999999999</v>
      </c>
      <c r="H18" s="57">
        <f t="shared" si="2"/>
        <v>0.85</v>
      </c>
      <c r="I18" s="29">
        <v>25.4</v>
      </c>
      <c r="J18" s="61">
        <f>I18/24</f>
        <v>1.0583333333333333</v>
      </c>
      <c r="O18" s="87">
        <f>O17*14</f>
        <v>1305.3600000000001</v>
      </c>
      <c r="P18" s="103">
        <f>P17*10</f>
        <v>1655.3879999999992</v>
      </c>
    </row>
    <row r="19" spans="1:19" ht="16.5" thickBot="1">
      <c r="A19" s="90" t="s">
        <v>19</v>
      </c>
      <c r="B19" s="30" t="s">
        <v>10</v>
      </c>
      <c r="C19" s="31">
        <v>18.57</v>
      </c>
      <c r="D19" s="32">
        <f t="shared" si="0"/>
        <v>0.77375000000000005</v>
      </c>
      <c r="E19" s="31">
        <v>22.65</v>
      </c>
      <c r="F19" s="50">
        <f t="shared" si="1"/>
        <v>1.1324999999999998</v>
      </c>
      <c r="G19" s="31">
        <v>16.190000000000001</v>
      </c>
      <c r="H19" s="49">
        <f t="shared" si="2"/>
        <v>0.67458333333333342</v>
      </c>
      <c r="I19" s="31">
        <v>22.69</v>
      </c>
      <c r="J19" s="51">
        <f>I19/24</f>
        <v>0.94541666666666668</v>
      </c>
    </row>
    <row r="20" spans="1:19" ht="15.75">
      <c r="A20" s="91"/>
      <c r="B20" s="30" t="s">
        <v>9</v>
      </c>
      <c r="C20" s="33">
        <v>17.64</v>
      </c>
      <c r="D20" s="48">
        <f t="shared" si="0"/>
        <v>0.73499999999999999</v>
      </c>
      <c r="E20" s="33">
        <v>21.56</v>
      </c>
      <c r="F20" s="48">
        <f t="shared" si="1"/>
        <v>1.0779999999999998</v>
      </c>
      <c r="G20" s="52">
        <f>H20*24</f>
        <v>17.248000000000001</v>
      </c>
      <c r="H20" s="52">
        <f>0.88*10/12*0.98</f>
        <v>0.71866666666666668</v>
      </c>
      <c r="I20" s="33">
        <f>J20*24</f>
        <v>21.744</v>
      </c>
      <c r="J20" s="48">
        <v>0.90600000000000003</v>
      </c>
      <c r="K20" t="s">
        <v>26</v>
      </c>
    </row>
    <row r="21" spans="1:19" ht="15.75">
      <c r="A21" s="91"/>
      <c r="B21" s="34" t="s">
        <v>11</v>
      </c>
      <c r="C21" s="33"/>
      <c r="D21" s="33"/>
      <c r="E21" s="33"/>
      <c r="F21" s="33"/>
      <c r="G21" s="33">
        <f>H21*24</f>
        <v>23.759999999999998</v>
      </c>
      <c r="H21" s="33">
        <v>0.99</v>
      </c>
      <c r="I21" s="33"/>
      <c r="J21" s="33"/>
    </row>
    <row r="22" spans="1:19" ht="16.5" thickBot="1">
      <c r="A22" s="92"/>
      <c r="B22" s="35" t="s">
        <v>12</v>
      </c>
      <c r="C22" s="36"/>
      <c r="D22" s="36"/>
      <c r="E22" s="36"/>
      <c r="F22" s="36"/>
      <c r="G22" s="36"/>
      <c r="H22" s="36"/>
      <c r="I22" s="36"/>
      <c r="J22" s="36"/>
    </row>
    <row r="23" spans="1:19" ht="15.75">
      <c r="A23" s="93" t="s">
        <v>20</v>
      </c>
      <c r="B23" s="30" t="s">
        <v>10</v>
      </c>
      <c r="C23" s="37"/>
      <c r="D23" s="38"/>
      <c r="E23" s="38"/>
      <c r="F23" s="38"/>
      <c r="G23" s="38"/>
      <c r="H23" s="38"/>
      <c r="I23" s="38"/>
      <c r="J23" s="39"/>
    </row>
    <row r="24" spans="1:19" ht="15.75">
      <c r="A24" s="94"/>
      <c r="B24" s="40" t="s">
        <v>21</v>
      </c>
      <c r="C24" s="33">
        <v>16.079999999999998</v>
      </c>
      <c r="D24" s="33">
        <f>C24/24</f>
        <v>0.66999999999999993</v>
      </c>
      <c r="E24" s="33">
        <v>11.88</v>
      </c>
      <c r="F24" s="33">
        <f>E24/12</f>
        <v>0.9900000000000001</v>
      </c>
      <c r="G24" s="33">
        <v>16.079999999999998</v>
      </c>
      <c r="H24" s="33">
        <f>G24/24</f>
        <v>0.66999999999999993</v>
      </c>
      <c r="I24" s="33">
        <f>J24*24</f>
        <v>23.759999999999998</v>
      </c>
      <c r="J24" s="33">
        <v>0.99</v>
      </c>
    </row>
    <row r="25" spans="1:19" ht="15.75">
      <c r="A25" s="94"/>
      <c r="B25" s="34" t="s">
        <v>11</v>
      </c>
      <c r="C25" s="41"/>
      <c r="D25" s="42"/>
      <c r="E25" s="42"/>
      <c r="F25" s="42"/>
      <c r="G25" s="42"/>
      <c r="H25" s="42"/>
      <c r="I25" s="42"/>
      <c r="J25" s="43"/>
    </row>
    <row r="26" spans="1:19" ht="16.5" thickBot="1">
      <c r="A26" s="95"/>
      <c r="B26" s="35" t="s">
        <v>12</v>
      </c>
      <c r="C26" s="44"/>
      <c r="D26" s="45"/>
      <c r="E26" s="45"/>
      <c r="F26" s="45"/>
      <c r="G26" s="45"/>
      <c r="H26" s="45"/>
      <c r="I26" s="45"/>
      <c r="J26" s="46"/>
    </row>
  </sheetData>
  <mergeCells count="7">
    <mergeCell ref="G10:H10"/>
    <mergeCell ref="I10:J10"/>
    <mergeCell ref="A19:A22"/>
    <mergeCell ref="A23:A26"/>
    <mergeCell ref="A12:A18"/>
    <mergeCell ref="C10:D10"/>
    <mergeCell ref="E10:F10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啤酒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</dc:creator>
  <cp:lastModifiedBy>user</cp:lastModifiedBy>
  <dcterms:created xsi:type="dcterms:W3CDTF">2017-06-22T09:28:40Z</dcterms:created>
  <dcterms:modified xsi:type="dcterms:W3CDTF">2019-02-01T13:33:13Z</dcterms:modified>
</cp:coreProperties>
</file>